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7907"/>
  <workbookPr/>
  <mc:AlternateContent xmlns:mc="http://schemas.openxmlformats.org/markup-compatibility/2006">
    <mc:Choice Requires="x15">
      <x15ac:absPath xmlns:x15ac="http://schemas.microsoft.com/office/spreadsheetml/2010/11/ac" url="/Users/vincent/Documents/"/>
    </mc:Choice>
  </mc:AlternateContent>
  <bookViews>
    <workbookView xWindow="0" yWindow="460" windowWidth="25600" windowHeight="14300" tabRatio="500"/>
  </bookViews>
  <sheets>
    <sheet name="Sheet1" sheetId="1" r:id="rId1"/>
  </sheet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18" i="1" l="1"/>
  <c r="B17" i="1"/>
  <c r="I35" i="1"/>
  <c r="C9" i="1"/>
  <c r="C11" i="1"/>
  <c r="F2" i="1"/>
  <c r="G2" i="1"/>
  <c r="O2" i="1"/>
  <c r="F3" i="1"/>
  <c r="G3" i="1"/>
  <c r="O3" i="1"/>
  <c r="F4" i="1"/>
  <c r="G4" i="1"/>
  <c r="O4" i="1"/>
  <c r="F5" i="1"/>
  <c r="G5" i="1"/>
  <c r="O5" i="1"/>
  <c r="F6" i="1"/>
  <c r="G6" i="1"/>
  <c r="O6" i="1"/>
  <c r="O7" i="1"/>
  <c r="L18" i="1"/>
  <c r="L10" i="1"/>
  <c r="H2" i="1"/>
  <c r="H3" i="1"/>
  <c r="H4" i="1"/>
  <c r="H5" i="1"/>
  <c r="H6" i="1"/>
  <c r="I2" i="1"/>
  <c r="J2" i="1"/>
  <c r="I3" i="1"/>
  <c r="J3" i="1"/>
  <c r="I4" i="1"/>
  <c r="J4" i="1"/>
  <c r="I5" i="1"/>
  <c r="J5" i="1"/>
  <c r="I6" i="1"/>
  <c r="J6" i="1"/>
  <c r="L17" i="1"/>
  <c r="I7" i="1"/>
  <c r="J7" i="1"/>
  <c r="L2" i="1"/>
  <c r="K2" i="1"/>
  <c r="M2" i="1"/>
  <c r="L3" i="1"/>
  <c r="K3" i="1"/>
  <c r="M3" i="1"/>
  <c r="L4" i="1"/>
  <c r="K4" i="1"/>
  <c r="M4" i="1"/>
  <c r="L5" i="1"/>
  <c r="K5" i="1"/>
  <c r="M5" i="1"/>
  <c r="L6" i="1"/>
  <c r="K6" i="1"/>
  <c r="M6" i="1"/>
  <c r="L15" i="1"/>
  <c r="L16" i="1"/>
  <c r="L7" i="1"/>
  <c r="M7" i="1"/>
  <c r="K7" i="1"/>
  <c r="L14" i="1"/>
  <c r="B7" i="1"/>
  <c r="C2" i="1"/>
  <c r="C3" i="1"/>
  <c r="C4" i="1"/>
  <c r="C5" i="1"/>
  <c r="C6" i="1"/>
  <c r="C7" i="1"/>
  <c r="D2" i="1"/>
  <c r="D3" i="1"/>
  <c r="D4" i="1"/>
  <c r="D5" i="1"/>
  <c r="D6" i="1"/>
  <c r="D7" i="1"/>
  <c r="E2" i="1"/>
  <c r="E3" i="1"/>
  <c r="E4" i="1"/>
  <c r="E5" i="1"/>
  <c r="E6" i="1"/>
  <c r="E7" i="1"/>
  <c r="F7" i="1"/>
  <c r="G7" i="1"/>
  <c r="H7" i="1"/>
  <c r="A7" i="1"/>
  <c r="L12" i="1"/>
  <c r="L13" i="1"/>
  <c r="L11" i="1"/>
</calcChain>
</file>

<file path=xl/sharedStrings.xml><?xml version="1.0" encoding="utf-8"?>
<sst xmlns="http://schemas.openxmlformats.org/spreadsheetml/2006/main" count="38" uniqueCount="38">
  <si>
    <t>mesin</t>
  </si>
  <si>
    <t>harga</t>
  </si>
  <si>
    <t>x^2</t>
  </si>
  <si>
    <t>y^2</t>
  </si>
  <si>
    <t>xy</t>
  </si>
  <si>
    <t>y' = mx + c</t>
  </si>
  <si>
    <t>c/a/intercept</t>
  </si>
  <si>
    <t>|y-y'|</t>
  </si>
  <si>
    <t>|y-y'|^2</t>
  </si>
  <si>
    <t>Max Error</t>
  </si>
  <si>
    <t>Mean Absolute Error</t>
  </si>
  <si>
    <t>Square Root MSE</t>
  </si>
  <si>
    <t>m/slope/gradient</t>
  </si>
  <si>
    <t>Median Absolute Error</t>
  </si>
  <si>
    <t>elog(1+y)</t>
  </si>
  <si>
    <t>elog(1+y')</t>
  </si>
  <si>
    <t>(elog(1+y) - elog(1+y'))^2</t>
  </si>
  <si>
    <t xml:space="preserve">Square MSLE </t>
  </si>
  <si>
    <t>selisih ^ 2</t>
  </si>
  <si>
    <t>R2 Score</t>
  </si>
  <si>
    <t>Value</t>
  </si>
  <si>
    <t>Function</t>
  </si>
  <si>
    <t>MAX(y-y')</t>
  </si>
  <si>
    <t>1/5*SUM(y-y')</t>
  </si>
  <si>
    <t>1/5*SUM((y-y')^2)</t>
  </si>
  <si>
    <t>SQRT(MSE)</t>
  </si>
  <si>
    <t>MEDIAN(y-y')</t>
  </si>
  <si>
    <t>1/5*(SUM((elog(1+y) - elog(1+y'))^2)</t>
  </si>
  <si>
    <t>SQRT(MSLE)</t>
  </si>
  <si>
    <t>Name</t>
  </si>
  <si>
    <t>1-(SUM(y-y')^2)/(SUM(y-avgy)^2)</t>
  </si>
  <si>
    <t>Mean Absolute Percentage Error</t>
  </si>
  <si>
    <t>%error = |y-y'/y|</t>
  </si>
  <si>
    <t>1/COUNT(x)*SUM(%error)</t>
  </si>
  <si>
    <t>selisih |y-avgy|</t>
  </si>
  <si>
    <t>Slope = SUM(Y) * SUM(x^2) - SUM(X)*SUM(XY) /  count(x)*Sum(x^2) - SUM(X)^2)</t>
  </si>
  <si>
    <t>Mean Squared Error</t>
  </si>
  <si>
    <t>Mean Squared Logarithmic error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</si>
</sst>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2"/>
      <color theme="1"/>
      <name val="Calibri"/>
      <family val="2"/>
      <scheme val="minor"/>
    </font>
    <font>
      <sz val="12"/>
      <color indexed="206"/>
      <name val="Calibri"/>
      <family val="2"/>
    </font>
    <font>
      <sz val="12"/>
      <color theme="1"/>
      <name val="Calibri"/>
    </font>
  </fonts>
  <fills count="17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14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</borders>
  <cellStyleXfs count="1">
    <xf numFmtId="0" fontId="0" fillId="0" borderId="0"/>
  </cellStyleXfs>
  <cellXfs count="71">
    <xf numFmtId="0" fontId="0" fillId="0" borderId="0" xfId="0"/>
    <xf numFmtId="0" fontId="0" fillId="2" borderId="1" xfId="0" applyFill="1" applyBorder="1"/>
    <xf numFmtId="0" fontId="0" fillId="5" borderId="4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0" fillId="6" borderId="5" xfId="0" applyFill="1" applyBorder="1" applyAlignment="1">
      <alignment horizontal="center"/>
    </xf>
    <xf numFmtId="0" fontId="0" fillId="7" borderId="10" xfId="0" applyFill="1" applyBorder="1" applyAlignment="1">
      <alignment horizontal="center"/>
    </xf>
    <xf numFmtId="0" fontId="0" fillId="8" borderId="10" xfId="0" applyFill="1" applyBorder="1" applyAlignment="1">
      <alignment horizontal="center"/>
    </xf>
    <xf numFmtId="0" fontId="0" fillId="9" borderId="4" xfId="0" applyFill="1" applyBorder="1" applyAlignment="1">
      <alignment horizontal="center"/>
    </xf>
    <xf numFmtId="0" fontId="0" fillId="9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6" borderId="6" xfId="0" applyFill="1" applyBorder="1" applyAlignment="1">
      <alignment horizontal="center"/>
    </xf>
    <xf numFmtId="0" fontId="0" fillId="6" borderId="7" xfId="0" applyFill="1" applyBorder="1" applyAlignment="1">
      <alignment horizontal="center"/>
    </xf>
    <xf numFmtId="0" fontId="0" fillId="7" borderId="11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9" borderId="6" xfId="0" applyFill="1" applyBorder="1" applyAlignment="1">
      <alignment horizontal="center"/>
    </xf>
    <xf numFmtId="0" fontId="0" fillId="9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6" borderId="8" xfId="0" applyFill="1" applyBorder="1" applyAlignment="1">
      <alignment horizontal="center"/>
    </xf>
    <xf numFmtId="0" fontId="0" fillId="6" borderId="9" xfId="0" applyFill="1" applyBorder="1" applyAlignment="1">
      <alignment horizontal="center"/>
    </xf>
    <xf numFmtId="0" fontId="0" fillId="7" borderId="12" xfId="0" applyFill="1" applyBorder="1" applyAlignment="1">
      <alignment horizontal="center"/>
    </xf>
    <xf numFmtId="0" fontId="0" fillId="8" borderId="12" xfId="0" applyFill="1" applyBorder="1" applyAlignment="1">
      <alignment horizontal="center"/>
    </xf>
    <xf numFmtId="0" fontId="0" fillId="9" borderId="8" xfId="0" applyFill="1" applyBorder="1" applyAlignment="1">
      <alignment horizontal="center"/>
    </xf>
    <xf numFmtId="0" fontId="0" fillId="9" borderId="9" xfId="0" applyFill="1" applyBorder="1" applyAlignment="1">
      <alignment horizontal="center"/>
    </xf>
    <xf numFmtId="0" fontId="0" fillId="10" borderId="2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11" borderId="10" xfId="0" applyFill="1" applyBorder="1"/>
    <xf numFmtId="0" fontId="0" fillId="11" borderId="11" xfId="0" applyFill="1" applyBorder="1"/>
    <xf numFmtId="0" fontId="0" fillId="11" borderId="12" xfId="0" applyFill="1" applyBorder="1"/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13" borderId="4" xfId="0" applyFill="1" applyBorder="1" applyAlignment="1">
      <alignment horizontal="center"/>
    </xf>
    <xf numFmtId="0" fontId="0" fillId="13" borderId="5" xfId="0" applyFill="1" applyBorder="1" applyAlignment="1">
      <alignment horizontal="center"/>
    </xf>
    <xf numFmtId="0" fontId="0" fillId="13" borderId="6" xfId="0" applyFill="1" applyBorder="1" applyAlignment="1">
      <alignment horizontal="center"/>
    </xf>
    <xf numFmtId="0" fontId="0" fillId="13" borderId="7" xfId="0" applyFill="1" applyBorder="1" applyAlignment="1">
      <alignment horizontal="center"/>
    </xf>
    <xf numFmtId="0" fontId="0" fillId="13" borderId="8" xfId="0" applyFill="1" applyBorder="1" applyAlignment="1">
      <alignment horizontal="center"/>
    </xf>
    <xf numFmtId="0" fontId="0" fillId="13" borderId="9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14" borderId="1" xfId="0" applyFill="1" applyBorder="1" applyAlignment="1">
      <alignment horizontal="center"/>
    </xf>
    <xf numFmtId="0" fontId="0" fillId="7" borderId="8" xfId="0" applyFill="1" applyBorder="1" applyAlignment="1">
      <alignment horizontal="center"/>
    </xf>
    <xf numFmtId="0" fontId="0" fillId="7" borderId="9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7" borderId="4" xfId="0" applyFill="1" applyBorder="1" applyAlignment="1">
      <alignment horizontal="center"/>
    </xf>
    <xf numFmtId="0" fontId="0" fillId="7" borderId="5" xfId="0" applyFill="1" applyBorder="1" applyAlignment="1">
      <alignment horizontal="center"/>
    </xf>
    <xf numFmtId="0" fontId="0" fillId="7" borderId="6" xfId="0" applyFill="1" applyBorder="1" applyAlignment="1">
      <alignment horizontal="center"/>
    </xf>
    <xf numFmtId="0" fontId="0" fillId="7" borderId="7" xfId="0" applyFill="1" applyBorder="1" applyAlignment="1">
      <alignment horizontal="center"/>
    </xf>
    <xf numFmtId="0" fontId="0" fillId="10" borderId="13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3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2" fillId="16" borderId="1" xfId="0" applyFont="1" applyFill="1" applyBorder="1" applyAlignment="1">
      <alignment horizontal="center"/>
    </xf>
    <xf numFmtId="0" fontId="1" fillId="16" borderId="1" xfId="0" applyFon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3" borderId="1" xfId="0" applyFont="1" applyFill="1" applyBorder="1" applyAlignment="1">
      <alignment horizontal="center"/>
    </xf>
    <xf numFmtId="0" fontId="0" fillId="14" borderId="1" xfId="0" applyFill="1" applyBorder="1" applyAlignment="1">
      <alignment horizontal="center"/>
    </xf>
    <xf numFmtId="0" fontId="0" fillId="16" borderId="2" xfId="0" applyFill="1" applyBorder="1" applyAlignment="1">
      <alignment horizontal="center"/>
    </xf>
    <xf numFmtId="0" fontId="0" fillId="16" borderId="13" xfId="0" applyFill="1" applyBorder="1" applyAlignment="1">
      <alignment horizontal="center"/>
    </xf>
    <xf numFmtId="0" fontId="0" fillId="16" borderId="3" xfId="0" applyFill="1" applyBorder="1" applyAlignment="1">
      <alignment horizontal="center"/>
    </xf>
    <xf numFmtId="0" fontId="0" fillId="10" borderId="3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15" borderId="4" xfId="0" applyFill="1" applyBorder="1" applyAlignment="1">
      <alignment horizontal="center"/>
    </xf>
    <xf numFmtId="0" fontId="0" fillId="15" borderId="5" xfId="0" applyFill="1" applyBorder="1" applyAlignment="1">
      <alignment horizontal="center"/>
    </xf>
    <xf numFmtId="0" fontId="0" fillId="15" borderId="6" xfId="0" applyFill="1" applyBorder="1" applyAlignment="1">
      <alignment horizontal="center"/>
    </xf>
    <xf numFmtId="0" fontId="0" fillId="15" borderId="7" xfId="0" applyFill="1" applyBorder="1" applyAlignment="1">
      <alignment horizontal="center"/>
    </xf>
    <xf numFmtId="0" fontId="0" fillId="15" borderId="8" xfId="0" applyFill="1" applyBorder="1" applyAlignment="1">
      <alignment horizontal="center"/>
    </xf>
    <xf numFmtId="0" fontId="0" fillId="15" borderId="9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774700</xdr:colOff>
      <xdr:row>8</xdr:row>
      <xdr:rowOff>0</xdr:rowOff>
    </xdr:from>
    <xdr:to>
      <xdr:col>16</xdr:col>
      <xdr:colOff>420947</xdr:colOff>
      <xdr:row>19</xdr:row>
      <xdr:rowOff>50800</xdr:rowOff>
    </xdr:to>
    <xdr:pic>
      <xdr:nvPicPr>
        <xdr:cNvPr id="2" name="Picture 1" descr="mage result for mean absolute error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83900" y="1676400"/>
          <a:ext cx="2948247" cy="241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817961</xdr:colOff>
      <xdr:row>18</xdr:row>
      <xdr:rowOff>12700</xdr:rowOff>
    </xdr:from>
    <xdr:to>
      <xdr:col>12</xdr:col>
      <xdr:colOff>698500</xdr:colOff>
      <xdr:row>28</xdr:row>
      <xdr:rowOff>168205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75961" y="3848100"/>
          <a:ext cx="3385739" cy="21875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5"/>
  <sheetViews>
    <sheetView tabSelected="1" workbookViewId="0">
      <selection activeCell="G23" sqref="G23"/>
    </sheetView>
  </sheetViews>
  <sheetFormatPr baseColWidth="10" defaultRowHeight="16" x14ac:dyDescent="0.2"/>
  <cols>
    <col min="1" max="1" width="12.1640625" bestFit="1" customWidth="1"/>
    <col min="2" max="2" width="12.33203125" bestFit="1" customWidth="1"/>
    <col min="5" max="5" width="11.33203125" bestFit="1" customWidth="1"/>
    <col min="7" max="7" width="12.33203125" bestFit="1" customWidth="1"/>
    <col min="9" max="9" width="13.5" customWidth="1"/>
  </cols>
  <sheetData>
    <row r="1" spans="1:16" ht="17" thickBot="1" x14ac:dyDescent="0.25">
      <c r="A1" s="28" t="s">
        <v>0</v>
      </c>
      <c r="B1" s="28" t="s">
        <v>1</v>
      </c>
      <c r="C1" s="28" t="s">
        <v>2</v>
      </c>
      <c r="D1" s="28" t="s">
        <v>3</v>
      </c>
      <c r="E1" s="28" t="s">
        <v>4</v>
      </c>
      <c r="F1" s="28" t="s">
        <v>5</v>
      </c>
      <c r="G1" s="28" t="s">
        <v>7</v>
      </c>
      <c r="H1" s="28" t="s">
        <v>8</v>
      </c>
      <c r="I1" s="28" t="s">
        <v>34</v>
      </c>
      <c r="J1" s="28" t="s">
        <v>18</v>
      </c>
      <c r="K1" s="28" t="s">
        <v>14</v>
      </c>
      <c r="L1" s="28" t="s">
        <v>15</v>
      </c>
      <c r="M1" s="45" t="s">
        <v>16</v>
      </c>
      <c r="N1" s="45"/>
      <c r="O1" s="63" t="s">
        <v>32</v>
      </c>
      <c r="P1" s="64"/>
    </row>
    <row r="2" spans="1:16" x14ac:dyDescent="0.2">
      <c r="A2" s="2">
        <v>1000</v>
      </c>
      <c r="B2" s="3">
        <v>10</v>
      </c>
      <c r="C2" s="4">
        <f>A2^2</f>
        <v>1000000</v>
      </c>
      <c r="D2" s="5">
        <f>B2^2</f>
        <v>100</v>
      </c>
      <c r="E2" s="6">
        <f>A2*B2</f>
        <v>10000</v>
      </c>
      <c r="F2" s="7">
        <f>$C$9*A2+$C$11</f>
        <v>6.9999999999999929</v>
      </c>
      <c r="G2" s="8">
        <f>ABS(B2-F2)</f>
        <v>3.0000000000000071</v>
      </c>
      <c r="H2" s="9">
        <f>G2^2</f>
        <v>9.0000000000000426</v>
      </c>
      <c r="I2" s="35">
        <f>ABS(B2-AVERAGE($B$2:$B$6))</f>
        <v>31</v>
      </c>
      <c r="J2" s="36">
        <f>I2^2</f>
        <v>961</v>
      </c>
      <c r="K2" s="29">
        <f>LN(1+B2)</f>
        <v>2.3978952727983707</v>
      </c>
      <c r="L2" s="32">
        <f>LN(1+F2)</f>
        <v>2.0794415416798349</v>
      </c>
      <c r="M2" s="46">
        <f>(K2-L2)^2</f>
        <v>0.1014127788633167</v>
      </c>
      <c r="N2" s="47"/>
      <c r="O2" s="65">
        <f>ABS(G2/B2)</f>
        <v>0.30000000000000071</v>
      </c>
      <c r="P2" s="66"/>
    </row>
    <row r="3" spans="1:16" x14ac:dyDescent="0.2">
      <c r="A3" s="10">
        <v>2000</v>
      </c>
      <c r="B3" s="11">
        <v>25</v>
      </c>
      <c r="C3" s="12">
        <f t="shared" ref="C3:C6" si="0">A3^2</f>
        <v>4000000</v>
      </c>
      <c r="D3" s="13">
        <f t="shared" ref="D3:D6" si="1">B3^2</f>
        <v>625</v>
      </c>
      <c r="E3" s="14">
        <f t="shared" ref="E3:E6" si="2">A3*B3</f>
        <v>50000</v>
      </c>
      <c r="F3" s="15">
        <f>$C$9*A3+$C$11</f>
        <v>23.999999999999993</v>
      </c>
      <c r="G3" s="16">
        <f t="shared" ref="G3:G6" si="3">ABS(B3-F3)</f>
        <v>1.0000000000000071</v>
      </c>
      <c r="H3" s="17">
        <f t="shared" ref="H3:H6" si="4">G3^2</f>
        <v>1.0000000000000142</v>
      </c>
      <c r="I3" s="37">
        <f t="shared" ref="I3:I6" si="5">ABS(B3-AVERAGE($B$2:$B$6))</f>
        <v>16</v>
      </c>
      <c r="J3" s="38">
        <f t="shared" ref="J3:J6" si="6">I3^2</f>
        <v>256</v>
      </c>
      <c r="K3" s="30">
        <f>LN(1+B3)</f>
        <v>3.2580965380214821</v>
      </c>
      <c r="L3" s="33">
        <f>LN(1+F3)</f>
        <v>3.2188758248682006</v>
      </c>
      <c r="M3" s="48">
        <f t="shared" ref="M3:M6" si="7">(K3-L3)^2</f>
        <v>1.5382643402519942E-3</v>
      </c>
      <c r="N3" s="49"/>
      <c r="O3" s="67">
        <f t="shared" ref="O3:O6" si="8">ABS(G3/B3)</f>
        <v>4.0000000000000285E-2</v>
      </c>
      <c r="P3" s="68"/>
    </row>
    <row r="4" spans="1:16" x14ac:dyDescent="0.2">
      <c r="A4" s="10">
        <v>3000</v>
      </c>
      <c r="B4" s="11">
        <v>35</v>
      </c>
      <c r="C4" s="12">
        <f t="shared" si="0"/>
        <v>9000000</v>
      </c>
      <c r="D4" s="13">
        <f t="shared" si="1"/>
        <v>1225</v>
      </c>
      <c r="E4" s="14">
        <f t="shared" si="2"/>
        <v>105000</v>
      </c>
      <c r="F4" s="15">
        <f>$C$9*A4+$C$11</f>
        <v>41</v>
      </c>
      <c r="G4" s="16">
        <f t="shared" si="3"/>
        <v>6</v>
      </c>
      <c r="H4" s="17">
        <f t="shared" si="4"/>
        <v>36</v>
      </c>
      <c r="I4" s="37">
        <f t="shared" si="5"/>
        <v>6</v>
      </c>
      <c r="J4" s="38">
        <f t="shared" si="6"/>
        <v>36</v>
      </c>
      <c r="K4" s="30">
        <f>LN(1+B4)</f>
        <v>3.5835189384561099</v>
      </c>
      <c r="L4" s="33">
        <f>LN(1+F4)</f>
        <v>3.7376696182833684</v>
      </c>
      <c r="M4" s="48">
        <f t="shared" si="7"/>
        <v>2.3762432091205959E-2</v>
      </c>
      <c r="N4" s="49"/>
      <c r="O4" s="67">
        <f t="shared" si="8"/>
        <v>0.17142857142857143</v>
      </c>
      <c r="P4" s="68"/>
    </row>
    <row r="5" spans="1:16" x14ac:dyDescent="0.2">
      <c r="A5" s="10">
        <v>4000</v>
      </c>
      <c r="B5" s="11">
        <v>55</v>
      </c>
      <c r="C5" s="12">
        <f t="shared" si="0"/>
        <v>16000000</v>
      </c>
      <c r="D5" s="13">
        <f t="shared" si="1"/>
        <v>3025</v>
      </c>
      <c r="E5" s="14">
        <f t="shared" si="2"/>
        <v>220000</v>
      </c>
      <c r="F5" s="15">
        <f>$C$9*A5+$C$11</f>
        <v>57.999999999999993</v>
      </c>
      <c r="G5" s="16">
        <f t="shared" si="3"/>
        <v>2.9999999999999929</v>
      </c>
      <c r="H5" s="17">
        <f t="shared" si="4"/>
        <v>8.9999999999999574</v>
      </c>
      <c r="I5" s="37">
        <f t="shared" si="5"/>
        <v>14</v>
      </c>
      <c r="J5" s="38">
        <f t="shared" si="6"/>
        <v>196</v>
      </c>
      <c r="K5" s="30">
        <f>LN(1+B5)</f>
        <v>4.0253516907351496</v>
      </c>
      <c r="L5" s="33">
        <f>LN(1+F5)</f>
        <v>4.0775374439057197</v>
      </c>
      <c r="M5" s="48">
        <f t="shared" si="7"/>
        <v>2.7233528339796632E-3</v>
      </c>
      <c r="N5" s="49"/>
      <c r="O5" s="67">
        <f t="shared" si="8"/>
        <v>5.4545454545454418E-2</v>
      </c>
      <c r="P5" s="68"/>
    </row>
    <row r="6" spans="1:16" ht="17" thickBot="1" x14ac:dyDescent="0.25">
      <c r="A6" s="18">
        <v>5000</v>
      </c>
      <c r="B6" s="19">
        <v>80</v>
      </c>
      <c r="C6" s="20">
        <f t="shared" si="0"/>
        <v>25000000</v>
      </c>
      <c r="D6" s="21">
        <f t="shared" si="1"/>
        <v>6400</v>
      </c>
      <c r="E6" s="22">
        <f t="shared" si="2"/>
        <v>400000</v>
      </c>
      <c r="F6" s="23">
        <f>$C$9*A6+$C$11</f>
        <v>75</v>
      </c>
      <c r="G6" s="24">
        <f t="shared" si="3"/>
        <v>5</v>
      </c>
      <c r="H6" s="25">
        <f t="shared" si="4"/>
        <v>25</v>
      </c>
      <c r="I6" s="39">
        <f t="shared" si="5"/>
        <v>39</v>
      </c>
      <c r="J6" s="40">
        <f t="shared" si="6"/>
        <v>1521</v>
      </c>
      <c r="K6" s="31">
        <f>LN(1+B6)</f>
        <v>4.3944491546724391</v>
      </c>
      <c r="L6" s="34">
        <f>LN(1+F6)</f>
        <v>4.3307333402863311</v>
      </c>
      <c r="M6" s="43">
        <f t="shared" si="7"/>
        <v>4.0597050028849764E-3</v>
      </c>
      <c r="N6" s="44"/>
      <c r="O6" s="69">
        <f t="shared" si="8"/>
        <v>6.25E-2</v>
      </c>
      <c r="P6" s="70"/>
    </row>
    <row r="7" spans="1:16" ht="17" thickBot="1" x14ac:dyDescent="0.25">
      <c r="A7" s="26">
        <f>SUM(A2:A6)</f>
        <v>15000</v>
      </c>
      <c r="B7" s="27">
        <f t="shared" ref="B7:H7" si="9">SUM(B2:B6)</f>
        <v>205</v>
      </c>
      <c r="C7" s="27">
        <f t="shared" si="9"/>
        <v>55000000</v>
      </c>
      <c r="D7" s="27">
        <f t="shared" si="9"/>
        <v>11375</v>
      </c>
      <c r="E7" s="27">
        <f t="shared" si="9"/>
        <v>785000</v>
      </c>
      <c r="F7" s="27">
        <f t="shared" si="9"/>
        <v>204.99999999999997</v>
      </c>
      <c r="G7" s="27">
        <f t="shared" si="9"/>
        <v>18.000000000000007</v>
      </c>
      <c r="H7" s="27">
        <f t="shared" si="9"/>
        <v>80.000000000000014</v>
      </c>
      <c r="I7" s="27">
        <f t="shared" ref="I7" si="10">SUM(I2:I6)</f>
        <v>106</v>
      </c>
      <c r="J7" s="27">
        <f t="shared" ref="J7" si="11">SUM(J2:J6)</f>
        <v>2970</v>
      </c>
      <c r="K7" s="27">
        <f>SUM(K2:K6)</f>
        <v>17.659311594683551</v>
      </c>
      <c r="L7" s="27">
        <f t="shared" ref="L7" si="12">SUM(L2:L6)</f>
        <v>17.444257769023451</v>
      </c>
      <c r="M7" s="50">
        <f t="shared" ref="M7" si="13">SUM(M2:M6)</f>
        <v>0.13349653313163931</v>
      </c>
      <c r="N7" s="50"/>
      <c r="O7" s="50">
        <f t="shared" ref="O7" si="14">SUM(O2:O6)</f>
        <v>0.62847402597402691</v>
      </c>
      <c r="P7" s="62"/>
    </row>
    <row r="8" spans="1:16" ht="17" thickBot="1" x14ac:dyDescent="0.25"/>
    <row r="9" spans="1:16" ht="17" thickBot="1" x14ac:dyDescent="0.25">
      <c r="A9" s="52" t="s">
        <v>12</v>
      </c>
      <c r="B9" s="52"/>
      <c r="C9" s="53">
        <f>SLOPE(B2:B6,A2:A6)</f>
        <v>1.7000000000000001E-2</v>
      </c>
      <c r="D9" s="53"/>
      <c r="F9" s="58" t="s">
        <v>29</v>
      </c>
      <c r="G9" s="58"/>
      <c r="H9" s="58"/>
      <c r="I9" s="58" t="s">
        <v>21</v>
      </c>
      <c r="J9" s="58"/>
      <c r="K9" s="58"/>
      <c r="L9" s="42" t="s">
        <v>20</v>
      </c>
    </row>
    <row r="10" spans="1:16" ht="17" thickBot="1" x14ac:dyDescent="0.25">
      <c r="A10" s="52"/>
      <c r="B10" s="52"/>
      <c r="C10" s="53"/>
      <c r="D10" s="53"/>
      <c r="F10" s="57" t="s">
        <v>9</v>
      </c>
      <c r="G10" s="57"/>
      <c r="H10" s="57"/>
      <c r="I10" s="54" t="s">
        <v>22</v>
      </c>
      <c r="J10" s="55"/>
      <c r="K10" s="55"/>
      <c r="L10" s="41">
        <f>MAX(G2:G6)</f>
        <v>6</v>
      </c>
    </row>
    <row r="11" spans="1:16" ht="17" thickBot="1" x14ac:dyDescent="0.25">
      <c r="A11" s="52" t="s">
        <v>6</v>
      </c>
      <c r="B11" s="52"/>
      <c r="C11" s="53">
        <f>INTERCEPT(B2:B6,A2:A6)</f>
        <v>-10.000000000000007</v>
      </c>
      <c r="D11" s="53"/>
      <c r="F11" s="57" t="s">
        <v>10</v>
      </c>
      <c r="G11" s="57"/>
      <c r="H11" s="57"/>
      <c r="I11" s="56" t="s">
        <v>23</v>
      </c>
      <c r="J11" s="56"/>
      <c r="K11" s="56"/>
      <c r="L11" s="41">
        <f>1/5*(SUM(G2:G6))</f>
        <v>3.6000000000000014</v>
      </c>
    </row>
    <row r="12" spans="1:16" ht="17" thickBot="1" x14ac:dyDescent="0.25">
      <c r="A12" s="52"/>
      <c r="B12" s="52"/>
      <c r="C12" s="53"/>
      <c r="D12" s="53"/>
      <c r="F12" s="57" t="s">
        <v>36</v>
      </c>
      <c r="G12" s="57"/>
      <c r="H12" s="57"/>
      <c r="I12" s="56" t="s">
        <v>24</v>
      </c>
      <c r="J12" s="56"/>
      <c r="K12" s="56"/>
      <c r="L12" s="41">
        <f>1/5*(SUM(H2:H6))</f>
        <v>16.000000000000004</v>
      </c>
    </row>
    <row r="13" spans="1:16" ht="17" thickBot="1" x14ac:dyDescent="0.25">
      <c r="F13" s="57" t="s">
        <v>11</v>
      </c>
      <c r="G13" s="57"/>
      <c r="H13" s="57"/>
      <c r="I13" s="56" t="s">
        <v>25</v>
      </c>
      <c r="J13" s="56"/>
      <c r="K13" s="56"/>
      <c r="L13" s="41">
        <f>SQRT(L12)</f>
        <v>4</v>
      </c>
    </row>
    <row r="14" spans="1:16" ht="17" thickBot="1" x14ac:dyDescent="0.25">
      <c r="F14" s="57" t="s">
        <v>13</v>
      </c>
      <c r="G14" s="57"/>
      <c r="H14" s="57"/>
      <c r="I14" s="56" t="s">
        <v>26</v>
      </c>
      <c r="J14" s="56"/>
      <c r="K14" s="56"/>
      <c r="L14" s="41">
        <f>MEDIAN(G2:G6)</f>
        <v>3.0000000000000071</v>
      </c>
    </row>
    <row r="15" spans="1:16" ht="17" thickBot="1" x14ac:dyDescent="0.25">
      <c r="F15" s="57" t="s">
        <v>37</v>
      </c>
      <c r="G15" s="57"/>
      <c r="H15" s="57"/>
      <c r="I15" s="56" t="s">
        <v>27</v>
      </c>
      <c r="J15" s="56"/>
      <c r="K15" s="56"/>
      <c r="L15" s="41">
        <f>1/5*SUM(M2:N6)</f>
        <v>2.6699306626327864E-2</v>
      </c>
    </row>
    <row r="16" spans="1:16" ht="17" thickBot="1" x14ac:dyDescent="0.25">
      <c r="F16" s="51" t="s">
        <v>17</v>
      </c>
      <c r="G16" s="51"/>
      <c r="H16" s="51"/>
      <c r="I16" s="56" t="s">
        <v>28</v>
      </c>
      <c r="J16" s="56"/>
      <c r="K16" s="56"/>
      <c r="L16" s="41">
        <f>SQRT(L15)</f>
        <v>0.16339922468092638</v>
      </c>
    </row>
    <row r="17" spans="1:12" ht="17" thickBot="1" x14ac:dyDescent="0.25">
      <c r="B17">
        <f>((B7*C7)-(A7*E7))/((COUNT(A2:A6)*C7)-(A7)^2)</f>
        <v>-10</v>
      </c>
      <c r="F17" s="51" t="s">
        <v>19</v>
      </c>
      <c r="G17" s="51"/>
      <c r="H17" s="51"/>
      <c r="I17" s="59" t="s">
        <v>30</v>
      </c>
      <c r="J17" s="60"/>
      <c r="K17" s="61"/>
      <c r="L17" s="41">
        <f>1-SUM(H2:H6)/SUM(J2:J6)</f>
        <v>0.97306397306397308</v>
      </c>
    </row>
    <row r="18" spans="1:12" ht="17" thickBot="1" x14ac:dyDescent="0.25">
      <c r="B18">
        <f>((5*E7)-(A7*B7))/((5*C7)-(A7^2))</f>
        <v>1.7000000000000001E-2</v>
      </c>
      <c r="F18" s="51" t="s">
        <v>31</v>
      </c>
      <c r="G18" s="51"/>
      <c r="H18" s="51"/>
      <c r="I18" s="56" t="s">
        <v>33</v>
      </c>
      <c r="J18" s="56"/>
      <c r="K18" s="56"/>
      <c r="L18" s="1">
        <f>1/COUNT(A2:A6)*SUM(O2:P6)</f>
        <v>0.12569480519480539</v>
      </c>
    </row>
    <row r="21" spans="1:12" x14ac:dyDescent="0.2">
      <c r="A21" t="s">
        <v>35</v>
      </c>
    </row>
    <row r="35" spans="9:9" x14ac:dyDescent="0.2">
      <c r="I35">
        <f>(SUM(E2:E6)-((SUM(A2:A6)*SUM(B2:B6)))/COUNT(A2:A6)*SUM(C2:C6)-SUM(A2:A6)^2)</f>
        <v>-33825224215000</v>
      </c>
    </row>
  </sheetData>
  <mergeCells count="38">
    <mergeCell ref="O7:P7"/>
    <mergeCell ref="O1:P1"/>
    <mergeCell ref="O2:P2"/>
    <mergeCell ref="O3:P3"/>
    <mergeCell ref="O4:P4"/>
    <mergeCell ref="O5:P5"/>
    <mergeCell ref="O6:P6"/>
    <mergeCell ref="I16:K16"/>
    <mergeCell ref="I9:K9"/>
    <mergeCell ref="F9:H9"/>
    <mergeCell ref="I17:K17"/>
    <mergeCell ref="F18:H18"/>
    <mergeCell ref="I18:K18"/>
    <mergeCell ref="F15:H15"/>
    <mergeCell ref="F17:H17"/>
    <mergeCell ref="I15:K15"/>
    <mergeCell ref="M7:N7"/>
    <mergeCell ref="F16:H16"/>
    <mergeCell ref="A9:B10"/>
    <mergeCell ref="C9:D10"/>
    <mergeCell ref="A11:B12"/>
    <mergeCell ref="C11:D12"/>
    <mergeCell ref="I10:K10"/>
    <mergeCell ref="I11:K11"/>
    <mergeCell ref="I12:K12"/>
    <mergeCell ref="F10:H10"/>
    <mergeCell ref="F11:H11"/>
    <mergeCell ref="F12:H12"/>
    <mergeCell ref="F13:H13"/>
    <mergeCell ref="F14:H14"/>
    <mergeCell ref="I13:K13"/>
    <mergeCell ref="I14:K14"/>
    <mergeCell ref="M6:N6"/>
    <mergeCell ref="M1:N1"/>
    <mergeCell ref="M2:N2"/>
    <mergeCell ref="M3:N3"/>
    <mergeCell ref="M4:N4"/>
    <mergeCell ref="M5:N5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2020-01-09T03:11:12Z</dcterms:created>
  <dcterms:modified xsi:type="dcterms:W3CDTF">2020-01-09T15:20:04Z</dcterms:modified>
</cp:coreProperties>
</file>